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<sst xmlns="http://schemas.openxmlformats.org/spreadsheetml/2006/main" count="162" uniqueCount="113">
  <si>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</si>
  <si>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</si>
  <si>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</si>
  <si>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</si>
  <si>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</si>
  <si>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</si>
  <si>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</si>
  <si>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</si>
  <si>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</si>
  <si>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</si>
  <si>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</si>
  <si>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</si>
  <si>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</si>
  <si>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</si>
  <si>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</si>
  <si>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</si>
  <si>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</si>
  <si>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</si>
  <si>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</si>
  <si>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</si>
  <si>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</si>
  <si>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</si>
  <si>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</si>
  <si>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</si>
  <si>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</si>
  <si>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</si>
  <si>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</si>
  <si>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</si>
  <si>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</si>
  <si>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</si>
  <si>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</si>
  <si>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</si>
  <si>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</si>
  <si>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</si>
  <si>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</si>
  <si>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</si>
  <si>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</si>
  <si>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</si>
  <si>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</si>
  <si>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</si>
  <si>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</si>
  <si>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</si>
  <si>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</si>
  <si>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</si>
  <si>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</si>
  <si>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</si>
  <si>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</si>
  <si>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</si>
  <si>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</si>
  <si>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</si>
  <si>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</si>
  <si>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</si>
  <si>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</si>
  <si>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</si>
  <si>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</si>
  <si>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</si>
  <si>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</si>
  <si>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</si>
  <si>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</si>
  <si>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</si>
  <si>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</si>
  <si>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</si>
  <si>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</si>
  <si>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</si>
  <si>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</si>
  <si>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</si>
  <si>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</si>
  <si>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</si>
  <si>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</si>
  <si>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</si>
  <si>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</si>
  <si>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</si>
  <si>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</si>
  <si>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</si>
  <si>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</si>
  <si>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</si>
  <si>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</si>
  <si>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</si>
  <si>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</si>
  <si>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</si>
  <si>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</si>
  <si>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</si>
  <si>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</si>
  <si>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</si>
  <si>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</si>
  <si>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</si>
  <si>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</si>
  <si>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</si>
  <si>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</si>
  <si>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</si>
  <si>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</si>
  <si>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</si>
  <si>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</si>
  <si>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</si>
  <si>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</si>
  <si>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</si>
  <si>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</si>
  <si>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</si>
  <si>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</si>
  <si>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</si>
  <si>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</si>
  <si>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</si>
  <si>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</si>
  <si>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</si>
  <si>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</si>
  <si>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</si>
  <si>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</si>
  <si>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</si>
  <si>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</si>
  <si>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</si>
  <si>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</si>
  <si>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</si>
  <si>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23.11.2016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</si>
</sst>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31676515"/>
        <c:axId val="16653180"/>
      </c:bar3DChart>
      <c:catAx>
        <c:axId val="3167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53180"/>
        <c:crosses val="autoZero"/>
        <c:auto val="1"/>
        <c:lblOffset val="100"/>
        <c:tickLblSkip val="1"/>
        <c:noMultiLvlLbl val="0"/>
      </c:catAx>
      <c:valAx>
        <c:axId val="16653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76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15660893"/>
        <c:axId val="6730310"/>
      </c:bar3DChart>
      <c:catAx>
        <c:axId val="15660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30310"/>
        <c:crosses val="autoZero"/>
        <c:auto val="1"/>
        <c:lblOffset val="100"/>
        <c:tickLblSkip val="1"/>
        <c:noMultiLvlLbl val="0"/>
      </c:catAx>
      <c:valAx>
        <c:axId val="6730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60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60572791"/>
        <c:axId val="8284208"/>
      </c:bar3DChart>
      <c:catAx>
        <c:axId val="60572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84208"/>
        <c:crosses val="autoZero"/>
        <c:auto val="1"/>
        <c:lblOffset val="100"/>
        <c:tickLblSkip val="1"/>
        <c:noMultiLvlLbl val="0"/>
      </c:catAx>
      <c:valAx>
        <c:axId val="8284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2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7449009"/>
        <c:axId val="67041082"/>
      </c:bar3DChart>
      <c:catAx>
        <c:axId val="744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41082"/>
        <c:crosses val="autoZero"/>
        <c:auto val="1"/>
        <c:lblOffset val="100"/>
        <c:tickLblSkip val="1"/>
        <c:noMultiLvlLbl val="0"/>
      </c:catAx>
      <c:valAx>
        <c:axId val="67041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49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66498827"/>
        <c:axId val="61618532"/>
      </c:bar3DChart>
      <c:catAx>
        <c:axId val="6649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18532"/>
        <c:crosses val="autoZero"/>
        <c:auto val="1"/>
        <c:lblOffset val="100"/>
        <c:tickLblSkip val="2"/>
        <c:noMultiLvlLbl val="0"/>
      </c:catAx>
      <c:valAx>
        <c:axId val="61618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98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17695877"/>
        <c:axId val="25045166"/>
      </c:bar3DChart>
      <c:catAx>
        <c:axId val="17695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45166"/>
        <c:crosses val="autoZero"/>
        <c:auto val="1"/>
        <c:lblOffset val="100"/>
        <c:tickLblSkip val="1"/>
        <c:noMultiLvlLbl val="0"/>
      </c:catAx>
      <c:valAx>
        <c:axId val="25045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24079903"/>
        <c:axId val="15392536"/>
      </c:bar3DChart>
      <c:catAx>
        <c:axId val="240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392536"/>
        <c:crosses val="autoZero"/>
        <c:auto val="1"/>
        <c:lblOffset val="100"/>
        <c:tickLblSkip val="1"/>
        <c:noMultiLvlLbl val="0"/>
      </c:catAx>
      <c:valAx>
        <c:axId val="15392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4315097"/>
        <c:axId val="38835874"/>
      </c:bar3DChart>
      <c:catAx>
        <c:axId val="431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35874"/>
        <c:crosses val="autoZero"/>
        <c:auto val="1"/>
        <c:lblOffset val="100"/>
        <c:tickLblSkip val="1"/>
        <c:noMultiLvlLbl val="0"/>
      </c:catAx>
      <c:valAx>
        <c:axId val="38835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5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13978547"/>
        <c:axId val="58698060"/>
      </c:bar3DChart>
      <c:catAx>
        <c:axId val="13978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98060"/>
        <c:crosses val="autoZero"/>
        <c:auto val="1"/>
        <c:lblOffset val="100"/>
        <c:tickLblSkip val="1"/>
        <c:noMultiLvlLbl val="0"/>
      </c:catAx>
      <c:valAx>
        <c:axId val="58698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785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109</v>
      </c>
      <c r="C3" s="129" t="s">
        <v>100</v>
      </c>
      <c r="D3" s="129" t="s">
        <v>23</v>
      </c>
      <c r="E3" s="129" t="s">
        <v>22</v>
      </c>
      <c r="F3" s="129" t="s">
        <v>110</v>
      </c>
      <c r="G3" s="129" t="s">
        <v>102</v>
      </c>
      <c r="H3" s="129" t="s">
        <v>111</v>
      </c>
      <c r="I3" s="129" t="s">
        <v>101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</f>
        <v>406976.8</v>
      </c>
      <c r="C6" s="46">
        <f>426773.1+25+188.4+2200.9+6.1-1051.6+141.1+593.1+16568.5+4904.2+177</f>
        <v>450525.8</v>
      </c>
      <c r="D6" s="47">
        <f>332980.2+473.5+94.1+160.7+5895.8+8746.9+145.1+473.2+40.2+1154.4+173.1+6.7</f>
        <v>350343.9</v>
      </c>
      <c r="E6" s="3">
        <f>D6/D150*100</f>
        <v>27.030720657655344</v>
      </c>
      <c r="F6" s="3">
        <f>D6/B6*100</f>
        <v>86.08448933698433</v>
      </c>
      <c r="G6" s="3">
        <f aca="true" t="shared" si="0" ref="G6:G43">D6/C6*100</f>
        <v>77.76333785989615</v>
      </c>
      <c r="H6" s="47">
        <f>B6-D6</f>
        <v>56632.899999999965</v>
      </c>
      <c r="I6" s="47">
        <f aca="true" t="shared" si="1" ref="I6:I43">C6-D6</f>
        <v>100181.89999999997</v>
      </c>
    </row>
    <row r="7" spans="1:9" s="37" customFormat="1" ht="18.75">
      <c r="A7" s="104" t="s">
        <v>87</v>
      </c>
      <c r="B7" s="97">
        <v>171592.7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+0.1+5894.4+625.5+2.6+179.3+359.7+139.1</f>
        <v>151157.2</v>
      </c>
      <c r="E7" s="95">
        <f>D7/D6*100</f>
        <v>43.14537801286108</v>
      </c>
      <c r="F7" s="95">
        <f>D7/B7*100</f>
        <v>88.09069383487758</v>
      </c>
      <c r="G7" s="95">
        <f>D7/C7*100</f>
        <v>80.44658367110597</v>
      </c>
      <c r="H7" s="105">
        <f>B7-D7</f>
        <v>20435.5</v>
      </c>
      <c r="I7" s="105">
        <f t="shared" si="1"/>
        <v>36740.399999999994</v>
      </c>
    </row>
    <row r="8" spans="1:9" ht="18">
      <c r="A8" s="23" t="s">
        <v>3</v>
      </c>
      <c r="B8" s="42">
        <v>284150.9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+1.3+5894.4+5435.7+7.2+1.5</f>
        <v>267377.2999999999</v>
      </c>
      <c r="E8" s="1">
        <f>D8/D6*100</f>
        <v>76.31852588271121</v>
      </c>
      <c r="F8" s="1">
        <f>D8/B8*100</f>
        <v>94.09693933751392</v>
      </c>
      <c r="G8" s="1">
        <f t="shared" si="0"/>
        <v>85.56982693841391</v>
      </c>
      <c r="H8" s="44">
        <f>B8-D8</f>
        <v>16773.60000000015</v>
      </c>
      <c r="I8" s="44">
        <f t="shared" si="1"/>
        <v>45089.50000000006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4+2.9+1.6+0.5+0.5+1.9+1.2+1.8+1.6+0.7+2+3.7+0.1+1.9+2.9+1.2+0.4+1.1+0.2+0.6+1.5+1.7+0.3+0.5+1.3-0.1+0.4+0.3+1.5+2.7+0.5+2.5+7.6+1+1.2+2.8+0.3+0.4</f>
        <v>57.19999999999999</v>
      </c>
      <c r="E9" s="12">
        <f>D9/D6*100</f>
        <v>0.01632681488103546</v>
      </c>
      <c r="F9" s="120">
        <f>D9/B9*100</f>
        <v>69.41747572815532</v>
      </c>
      <c r="G9" s="1">
        <f t="shared" si="0"/>
        <v>66.74445740956824</v>
      </c>
      <c r="H9" s="44">
        <f aca="true" t="shared" si="2" ref="H9:H43">B9-D9</f>
        <v>25.200000000000017</v>
      </c>
      <c r="I9" s="44">
        <f t="shared" si="1"/>
        <v>28.500000000000014</v>
      </c>
    </row>
    <row r="10" spans="1:9" ht="18">
      <c r="A10" s="23" t="s">
        <v>1</v>
      </c>
      <c r="B10" s="42">
        <v>29629.8</v>
      </c>
      <c r="C10" s="43">
        <f>28052.9-28-1051.6+141.1+4575.2</f>
        <v>31689.600000000002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+49.9+159.4+28.8+117.9+269.4+317</f>
        <v>23103.700000000015</v>
      </c>
      <c r="E10" s="1">
        <f>D10/D6*100</f>
        <v>6.594577499422714</v>
      </c>
      <c r="F10" s="1">
        <f aca="true" t="shared" si="3" ref="F10:F41">D10/B10*100</f>
        <v>77.97453914639996</v>
      </c>
      <c r="G10" s="1">
        <f t="shared" si="0"/>
        <v>72.90625315560946</v>
      </c>
      <c r="H10" s="44">
        <f t="shared" si="2"/>
        <v>6526.099999999984</v>
      </c>
      <c r="I10" s="44">
        <f t="shared" si="1"/>
        <v>8585.899999999987</v>
      </c>
    </row>
    <row r="11" spans="1:9" ht="18">
      <c r="A11" s="23" t="s">
        <v>0</v>
      </c>
      <c r="B11" s="42">
        <v>64199.2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+5.5+2489.4+185.4+429.3+130.9</f>
        <v>37891.200000000004</v>
      </c>
      <c r="E11" s="1">
        <f>D11/D6*100</f>
        <v>10.815430210144946</v>
      </c>
      <c r="F11" s="1">
        <f t="shared" si="3"/>
        <v>59.021296215529176</v>
      </c>
      <c r="G11" s="1">
        <f t="shared" si="0"/>
        <v>50.53453684143141</v>
      </c>
      <c r="H11" s="44">
        <f t="shared" si="2"/>
        <v>26307.999999999993</v>
      </c>
      <c r="I11" s="44">
        <f t="shared" si="1"/>
        <v>37089.6</v>
      </c>
    </row>
    <row r="12" spans="1:9" ht="18">
      <c r="A12" s="23" t="s">
        <v>14</v>
      </c>
      <c r="B12" s="42">
        <v>13330.4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+0.9+311.8+37.9</f>
        <v>10638.199999999999</v>
      </c>
      <c r="E12" s="1">
        <f>D12/D6*100</f>
        <v>3.036502134046004</v>
      </c>
      <c r="F12" s="1">
        <f t="shared" si="3"/>
        <v>79.80405689251636</v>
      </c>
      <c r="G12" s="1">
        <f t="shared" si="0"/>
        <v>72.17232021709633</v>
      </c>
      <c r="H12" s="44">
        <f t="shared" si="2"/>
        <v>2692.2000000000007</v>
      </c>
      <c r="I12" s="44">
        <f t="shared" si="1"/>
        <v>4101.800000000001</v>
      </c>
    </row>
    <row r="13" spans="1:9" ht="18.75" thickBot="1">
      <c r="A13" s="23" t="s">
        <v>29</v>
      </c>
      <c r="B13" s="43">
        <f>B6-B8-B9-B10-B11-B12</f>
        <v>15584.099999999971</v>
      </c>
      <c r="C13" s="43">
        <f>C6-C8-C9-C10-C11-C12</f>
        <v>16562.900000000038</v>
      </c>
      <c r="D13" s="43">
        <f>D6-D8-D9-D10-D11-D12</f>
        <v>11276.30000000014</v>
      </c>
      <c r="E13" s="1">
        <f>D13/D6*100</f>
        <v>3.2186374587940985</v>
      </c>
      <c r="F13" s="1">
        <f t="shared" si="3"/>
        <v>72.3577235772368</v>
      </c>
      <c r="G13" s="1">
        <f t="shared" si="0"/>
        <v>68.08167651800177</v>
      </c>
      <c r="H13" s="44">
        <f t="shared" si="2"/>
        <v>4307.799999999832</v>
      </c>
      <c r="I13" s="44">
        <f t="shared" si="1"/>
        <v>5286.5999999998985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238549.9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+34.6+6282.6+1181.1+3+2.6+1652.6</f>
        <v>211801.40000000002</v>
      </c>
      <c r="E18" s="3">
        <f>D18/D150*100</f>
        <v>16.341498962306243</v>
      </c>
      <c r="F18" s="3">
        <f>D18/B18*100</f>
        <v>88.78704204026077</v>
      </c>
      <c r="G18" s="3">
        <f t="shared" si="0"/>
        <v>81.23150442206354</v>
      </c>
      <c r="H18" s="47">
        <f>B18-D18</f>
        <v>26748.49999999997</v>
      </c>
      <c r="I18" s="47">
        <f t="shared" si="1"/>
        <v>48936.59999999998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+34.6+6282.6+763.5+1.2+1097.3</f>
        <v>157672.89999999997</v>
      </c>
      <c r="E19" s="95">
        <f>D19/D18*100</f>
        <v>74.44374777503829</v>
      </c>
      <c r="F19" s="95">
        <f t="shared" si="3"/>
        <v>90.64989958956188</v>
      </c>
      <c r="G19" s="95">
        <f t="shared" si="0"/>
        <v>82.32174696200381</v>
      </c>
      <c r="H19" s="105">
        <f t="shared" si="2"/>
        <v>16263.20000000004</v>
      </c>
      <c r="I19" s="105">
        <f t="shared" si="1"/>
        <v>33859.600000000035</v>
      </c>
    </row>
    <row r="20" spans="1:9" ht="18">
      <c r="A20" s="23" t="s">
        <v>5</v>
      </c>
      <c r="B20" s="42">
        <v>174067.6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5722.2+1+8655.9+32.9+2.4+5725.7+8251+357.7+0.1+5829.5+27.9+3957+4812.9+26.7+6036.7+16.8+6839+2416.2+22.3+6209+10229+319.3+6468+9728.3+1605.6+3790.5+3239.9+10406.4+0.1+6965.8+3+5278.9+3995.6+0.1+6242.7+6151.8+883.1+1990.1+6252.1+3.3+5936.1+3370.3+6282.6</f>
        <v>164085.5</v>
      </c>
      <c r="E20" s="1">
        <f>D20/D18*100</f>
        <v>77.47139537321283</v>
      </c>
      <c r="F20" s="1">
        <f t="shared" si="3"/>
        <v>94.26538884892996</v>
      </c>
      <c r="G20" s="1">
        <f t="shared" si="0"/>
        <v>86.54946731242529</v>
      </c>
      <c r="H20" s="44">
        <f t="shared" si="2"/>
        <v>9982.100000000006</v>
      </c>
      <c r="I20" s="44">
        <f t="shared" si="1"/>
        <v>25500.29999999999</v>
      </c>
    </row>
    <row r="21" spans="1:9" ht="18">
      <c r="A21" s="23" t="s">
        <v>2</v>
      </c>
      <c r="B21" s="42">
        <f>21236.8+19.7</f>
        <v>21256.5</v>
      </c>
      <c r="C21" s="43">
        <f>20454.1+500+110+1045.6+41+22.7</f>
        <v>22173.399999999998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+507.1+593</f>
        <v>18901.699999999993</v>
      </c>
      <c r="E21" s="1">
        <f>D21/D18*100</f>
        <v>8.924256402460037</v>
      </c>
      <c r="F21" s="1">
        <f t="shared" si="3"/>
        <v>88.92197680709427</v>
      </c>
      <c r="G21" s="1">
        <f t="shared" si="0"/>
        <v>85.24493311806036</v>
      </c>
      <c r="H21" s="44">
        <f t="shared" si="2"/>
        <v>2354.8000000000065</v>
      </c>
      <c r="I21" s="44">
        <f t="shared" si="1"/>
        <v>3271.7000000000044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+73.8+102.3</f>
        <v>3844.2000000000003</v>
      </c>
      <c r="E22" s="1">
        <f>D22/D18*100</f>
        <v>1.8150021671244854</v>
      </c>
      <c r="F22" s="1">
        <f t="shared" si="3"/>
        <v>92.85507246376812</v>
      </c>
      <c r="G22" s="1">
        <f t="shared" si="0"/>
        <v>85.22402287893233</v>
      </c>
      <c r="H22" s="44">
        <f t="shared" si="2"/>
        <v>295.7999999999997</v>
      </c>
      <c r="I22" s="44">
        <f t="shared" si="1"/>
        <v>666.4999999999995</v>
      </c>
    </row>
    <row r="23" spans="1:9" ht="18">
      <c r="A23" s="23" t="s">
        <v>0</v>
      </c>
      <c r="B23" s="42">
        <v>24861.4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+28.1+473.4+1.8+2.6+742.2</f>
        <v>18317.399999999994</v>
      </c>
      <c r="E23" s="1">
        <f>D23/D18*100</f>
        <v>8.648384760440674</v>
      </c>
      <c r="F23" s="1">
        <f t="shared" si="3"/>
        <v>73.6780712268818</v>
      </c>
      <c r="G23" s="1">
        <f t="shared" si="0"/>
        <v>61.62619350410785</v>
      </c>
      <c r="H23" s="44">
        <f t="shared" si="2"/>
        <v>6544.000000000007</v>
      </c>
      <c r="I23" s="44">
        <f t="shared" si="1"/>
        <v>11406.000000000007</v>
      </c>
    </row>
    <row r="24" spans="1:9" ht="18">
      <c r="A24" s="23" t="s">
        <v>14</v>
      </c>
      <c r="B24" s="42">
        <f>1506-56.9</f>
        <v>1449.1</v>
      </c>
      <c r="C24" s="43">
        <f>1591.6+29.5-66.9</f>
        <v>1554.1999999999998</v>
      </c>
      <c r="D24" s="44">
        <f>73.6+22.6+5.3+2.4+2.5+128.1+0.1+11.5+121.2+11.2-0.1+27.3+71.1+31.4-0.1+0.8+24.6+83.5+19.6+26.5+24.2+67.9+2.3+4+48.1+8.9+75.1+2+0.1+126.5+0.8+36.4+6.5+68.6+1.9+11.7+18.6+90+2.2+13.7+46.9+77.6</f>
        <v>1397.1</v>
      </c>
      <c r="E24" s="1">
        <f>D24/D18*100</f>
        <v>0.659627367902195</v>
      </c>
      <c r="F24" s="1">
        <f t="shared" si="3"/>
        <v>96.41156579946173</v>
      </c>
      <c r="G24" s="1">
        <f t="shared" si="0"/>
        <v>89.89190580362887</v>
      </c>
      <c r="H24" s="44">
        <f t="shared" si="2"/>
        <v>52</v>
      </c>
      <c r="I24" s="44">
        <f t="shared" si="1"/>
        <v>157.0999999999999</v>
      </c>
    </row>
    <row r="25" spans="1:9" ht="18.75" thickBot="1">
      <c r="A25" s="23" t="s">
        <v>29</v>
      </c>
      <c r="B25" s="43">
        <f>B18-B20-B21-B22-B23-B24</f>
        <v>12775.299999999987</v>
      </c>
      <c r="C25" s="43">
        <f>C18-C20-C21-C22-C23-C24</f>
        <v>13190.500000000018</v>
      </c>
      <c r="D25" s="43">
        <f>D18-D20-D21-D22-D23-D24</f>
        <v>5255.500000000035</v>
      </c>
      <c r="E25" s="1">
        <f>D25/D18*100</f>
        <v>2.4813339288597875</v>
      </c>
      <c r="F25" s="1">
        <f t="shared" si="3"/>
        <v>41.137977190359834</v>
      </c>
      <c r="G25" s="1">
        <f t="shared" si="0"/>
        <v>39.84306887532715</v>
      </c>
      <c r="H25" s="44">
        <f t="shared" si="2"/>
        <v>7519.799999999952</v>
      </c>
      <c r="I25" s="44">
        <f t="shared" si="1"/>
        <v>7934.999999999984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45284.5</v>
      </c>
      <c r="C33" s="46">
        <f>50266.1+19.2-3069.6+1137.5+1480.3+40-40+150</f>
        <v>49983.5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+0.4+378.1+1161.2+116.7+0.6+51.3</f>
        <v>40854.79999999999</v>
      </c>
      <c r="E33" s="3">
        <f>D33/D150*100</f>
        <v>3.1521447535532294</v>
      </c>
      <c r="F33" s="3">
        <f>D33/B33*100</f>
        <v>90.21806578409829</v>
      </c>
      <c r="G33" s="3">
        <f t="shared" si="0"/>
        <v>81.73657306911278</v>
      </c>
      <c r="H33" s="47">
        <f t="shared" si="2"/>
        <v>4429.700000000012</v>
      </c>
      <c r="I33" s="47">
        <f t="shared" si="1"/>
        <v>9128.700000000012</v>
      </c>
    </row>
    <row r="34" spans="1:9" ht="18">
      <c r="A34" s="23" t="s">
        <v>3</v>
      </c>
      <c r="B34" s="42">
        <v>32914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1335+1268.2+1354.9+1304.2+1357+1359.6+1365.6+1342.2+1381.4+3.9+1624.5+11.9+0.1+10+3950.5+2820.4+0.1+74+93.6+20+430.6+329.1+0.1+119.6+19.5+358.3+39+1137.3+0.1+58.6+10+1391+48.8+259.9+1234.6+4.8+1421.2+1707.9+0.3+279.3+1161.2</f>
        <v>30688.29999999999</v>
      </c>
      <c r="E34" s="1">
        <f>D34/D33*100</f>
        <v>75.11553110038477</v>
      </c>
      <c r="F34" s="1">
        <f t="shared" si="3"/>
        <v>93.23783192562432</v>
      </c>
      <c r="G34" s="1">
        <f t="shared" si="0"/>
        <v>84.42610999386505</v>
      </c>
      <c r="H34" s="44">
        <f t="shared" si="2"/>
        <v>2225.7000000000116</v>
      </c>
      <c r="I34" s="44">
        <f t="shared" si="1"/>
        <v>5661.000000000007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+0.4+59.1+7.3</f>
        <v>1450.3999999999992</v>
      </c>
      <c r="E36" s="1">
        <f>D36/D33*100</f>
        <v>3.550133644027139</v>
      </c>
      <c r="F36" s="1">
        <f t="shared" si="3"/>
        <v>52.36857307914497</v>
      </c>
      <c r="G36" s="1">
        <f t="shared" si="0"/>
        <v>42.855454438009666</v>
      </c>
      <c r="H36" s="44">
        <f t="shared" si="2"/>
        <v>1319.2000000000007</v>
      </c>
      <c r="I36" s="44">
        <f t="shared" si="1"/>
        <v>1934.000000000001</v>
      </c>
    </row>
    <row r="37" spans="1:9" s="37" customFormat="1" ht="18.75">
      <c r="A37" s="18" t="s">
        <v>7</v>
      </c>
      <c r="B37" s="51">
        <v>915.3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11.2+19.5+15.2+5+5.7-0.1+1.9+5.1+7+0.3+7.7+25.8+82+15.4+14.3+13.2+14.4+42.6+0.1+37.6+3+2.6+0.8+1.6+3.9+98.6+0.5+15.5+1.7+3.3+166.5+5.9+37.9+118.4+6.4+2.7+15.3+30.5+7.5+1.2</f>
        <v>847.7</v>
      </c>
      <c r="E37" s="17">
        <f>D37/D33*100</f>
        <v>2.074909190596944</v>
      </c>
      <c r="F37" s="17">
        <f t="shared" si="3"/>
        <v>92.61444335190649</v>
      </c>
      <c r="G37" s="17">
        <f t="shared" si="0"/>
        <v>91.21919724523836</v>
      </c>
      <c r="H37" s="53">
        <f t="shared" si="2"/>
        <v>67.59999999999991</v>
      </c>
      <c r="I37" s="53">
        <f t="shared" si="1"/>
        <v>81.59999999999991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5.1+5.1+5.1+5.1+5.1+4.8+24.8</f>
        <v>55.1</v>
      </c>
      <c r="E38" s="1">
        <f>D38/D33*100</f>
        <v>0.13486787354239899</v>
      </c>
      <c r="F38" s="1">
        <f t="shared" si="3"/>
        <v>98.92280071813285</v>
      </c>
      <c r="G38" s="1">
        <f t="shared" si="0"/>
        <v>90.62500000000001</v>
      </c>
      <c r="H38" s="44">
        <f t="shared" si="2"/>
        <v>0.6000000000000014</v>
      </c>
      <c r="I38" s="44">
        <f t="shared" si="1"/>
        <v>5.699999999999996</v>
      </c>
    </row>
    <row r="39" spans="1:9" ht="18.75" thickBot="1">
      <c r="A39" s="23" t="s">
        <v>29</v>
      </c>
      <c r="B39" s="42">
        <f>B33-B34-B36-B37-B35-B38</f>
        <v>8629.9</v>
      </c>
      <c r="C39" s="42">
        <f>C33-C34-C36-C37-C35-C38</f>
        <v>9259.700000000006</v>
      </c>
      <c r="D39" s="42">
        <f>D33-D34-D36-D37-D35-D38</f>
        <v>7813.3</v>
      </c>
      <c r="E39" s="1">
        <f>D39/D33*100</f>
        <v>19.124558191448745</v>
      </c>
      <c r="F39" s="1">
        <f t="shared" si="3"/>
        <v>90.53754968191984</v>
      </c>
      <c r="G39" s="1">
        <f t="shared" si="0"/>
        <v>84.37962352991993</v>
      </c>
      <c r="H39" s="44">
        <f>B39-D39</f>
        <v>816.5999999999995</v>
      </c>
      <c r="I39" s="44">
        <f t="shared" si="1"/>
        <v>1446.400000000006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22.2+3+5+12.1+5.3+62.1+8.7+22.7+11.7+44.1-0.1+8.7+8.3+9+2+12.1+30.9+11+14.3+28.5+0.1+1.2+34+0.6+0.1+2.3+3+1.5+17.9+19.5+82.4-0.1+0.8+8.4+18.6+22.3+0.1+13.7+8+9.3+10.6+0.7+8+22.7+7+24+0.8+46.6-0.1+44.2+12+12.3+28.6+7.7+3+7.3+6.3+20.4+6+23.8+26.5+12+34.6+25+3.3+5.6+50.7+4.5+14.7</f>
        <v>1034.1000000000001</v>
      </c>
      <c r="E43" s="3">
        <f>D43/D150*100</f>
        <v>0.07978579970161145</v>
      </c>
      <c r="F43" s="3">
        <f>D43/B43*100</f>
        <v>78.50744002429396</v>
      </c>
      <c r="G43" s="3">
        <f t="shared" si="0"/>
        <v>71.73777315296567</v>
      </c>
      <c r="H43" s="47">
        <f t="shared" si="2"/>
        <v>283.0999999999999</v>
      </c>
      <c r="I43" s="47">
        <f t="shared" si="1"/>
        <v>407.39999999999986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224.1+260.8+14.4+236.4+3.2+114.6+291.3+0.1+96+241.4+13.4+0.1+331+0.7-0.1+39.8+268.9+0.5+9.3+307.6+278.3+1.8+5.2+302.3+9.3+4.6+275.3+25.3+352.3+6.4+0.1+14.8+50.6+5.2+267.1+7.9+293.7+39+18+185.4+5.5+5.1+343.4-0.1+16.4+242.5+9.9+311.7+242+0.2+6.6+3.4+1+383.3+42.7+215+1.4+13.2</f>
        <v>6439.299999999998</v>
      </c>
      <c r="E45" s="3">
        <f>D45/D150*100</f>
        <v>0.49682303454074694</v>
      </c>
      <c r="F45" s="3">
        <f>D45/B45*100</f>
        <v>91.6430655376076</v>
      </c>
      <c r="G45" s="3">
        <f aca="true" t="shared" si="4" ref="G45:G76">D45/C45*100</f>
        <v>82.69401173766194</v>
      </c>
      <c r="H45" s="47">
        <f>B45-D45</f>
        <v>587.2000000000016</v>
      </c>
      <c r="I45" s="47">
        <f aca="true" t="shared" si="5" ref="I45:I77">C45-D45</f>
        <v>1347.6000000000022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224.1+258.6+235.3+288.8+241.4+328.6+224.6+306.6+239.4+298.3+269.8+13.5+346.9+45.8+263.2+291.7-0.1+38.6+180.3+343.4+215.2+305.6+213.9+383.3+0.1+215</f>
        <v>5771.900000000001</v>
      </c>
      <c r="E46" s="1">
        <f>D46/D45*100</f>
        <v>89.63551938875347</v>
      </c>
      <c r="F46" s="1">
        <f aca="true" t="shared" si="6" ref="F46:F74">D46/B46*100</f>
        <v>93.43726223430949</v>
      </c>
      <c r="G46" s="1">
        <f t="shared" si="4"/>
        <v>85.46404880360105</v>
      </c>
      <c r="H46" s="44">
        <f aca="true" t="shared" si="7" ref="H46:H74">B46-D46</f>
        <v>405.39999999999964</v>
      </c>
      <c r="I46" s="44">
        <f t="shared" si="5"/>
        <v>981.6999999999998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0.020188529809140748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</f>
        <v>47.9</v>
      </c>
      <c r="E48" s="1">
        <f>D48/D45*100</f>
        <v>0.743869675275263</v>
      </c>
      <c r="F48" s="1">
        <f t="shared" si="6"/>
        <v>84.9290780141844</v>
      </c>
      <c r="G48" s="1">
        <f t="shared" si="4"/>
        <v>67.75106082036774</v>
      </c>
      <c r="H48" s="44">
        <f t="shared" si="7"/>
        <v>8.5</v>
      </c>
      <c r="I48" s="44">
        <f t="shared" si="5"/>
        <v>22.800000000000004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2.2+2.5+0.8+112.4+2.2+0.1+69.1+4.4-0.1+35.2+27.4+4.8+1+22.3+2.5+1.6+0.6+4.2-0.1+0.5+5.1+0.3+0.5+1.6+0.3+1.5+1.7+0.6+5.1+18.9+9.9</f>
        <v>339.1000000000001</v>
      </c>
      <c r="E49" s="1">
        <f>D49/D45*100</f>
        <v>5.266100352522792</v>
      </c>
      <c r="F49" s="1">
        <f t="shared" si="6"/>
        <v>72.13358859817062</v>
      </c>
      <c r="G49" s="1">
        <f t="shared" si="4"/>
        <v>55.68144499178983</v>
      </c>
      <c r="H49" s="44">
        <f t="shared" si="7"/>
        <v>130.99999999999994</v>
      </c>
      <c r="I49" s="44">
        <f t="shared" si="5"/>
        <v>269.8999999999999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279.09999999999775</v>
      </c>
      <c r="E50" s="1">
        <f>D50/D45*100</f>
        <v>4.334322053639337</v>
      </c>
      <c r="F50" s="1">
        <f t="shared" si="6"/>
        <v>86.83883011823208</v>
      </c>
      <c r="G50" s="1">
        <f t="shared" si="4"/>
        <v>79.22225376099847</v>
      </c>
      <c r="H50" s="44">
        <f t="shared" si="7"/>
        <v>42.30000000000206</v>
      </c>
      <c r="I50" s="44">
        <f t="shared" si="5"/>
        <v>73.20000000000243</v>
      </c>
    </row>
    <row r="51" spans="1:9" ht="18.75" thickBot="1">
      <c r="A51" s="22" t="s">
        <v>4</v>
      </c>
      <c r="B51" s="45">
        <f>15003.4+380</f>
        <v>15383.4</v>
      </c>
      <c r="C51" s="46">
        <f>16075.7+36.8+200+828.6-580+380</f>
        <v>16941.1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+63.1+432.8+43.7+24.8+3.1+35.9</f>
        <v>12731.499999999989</v>
      </c>
      <c r="E51" s="3">
        <f>D51/D150*100</f>
        <v>0.9822965950111839</v>
      </c>
      <c r="F51" s="3">
        <f>D51/B51*100</f>
        <v>82.76128814176313</v>
      </c>
      <c r="G51" s="3">
        <f t="shared" si="4"/>
        <v>75.15155450354457</v>
      </c>
      <c r="H51" s="47">
        <f>B51-D51</f>
        <v>2651.9000000000106</v>
      </c>
      <c r="I51" s="47">
        <f t="shared" si="5"/>
        <v>4209.6000000000095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8+294.9+437.7+298.5+423.7+297.9+451.2+294.5+446+301+554.2+412+820.4+487.4+393.4+0.1+169.4+354.3-0.1+300.5+8.5+507.2+314.4+656.2+356+3.3</f>
        <v>8590.599999999997</v>
      </c>
      <c r="E52" s="1">
        <f>D52/D51*100</f>
        <v>67.47516003613089</v>
      </c>
      <c r="F52" s="1">
        <f t="shared" si="6"/>
        <v>92.21537602782367</v>
      </c>
      <c r="G52" s="1">
        <f t="shared" si="4"/>
        <v>83.17213202048657</v>
      </c>
      <c r="H52" s="44">
        <f t="shared" si="7"/>
        <v>725.2000000000025</v>
      </c>
      <c r="I52" s="44">
        <f t="shared" si="5"/>
        <v>1738.100000000004</v>
      </c>
    </row>
    <row r="53" spans="1:9" ht="18">
      <c r="A53" s="23" t="s">
        <v>2</v>
      </c>
      <c r="B53" s="42">
        <v>9</v>
      </c>
      <c r="C53" s="43">
        <v>12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9</v>
      </c>
      <c r="I53" s="44">
        <f t="shared" si="5"/>
        <v>12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1.3+0.7+2.1+1+1.3+7.6+7.5+6.3+0.4+13+20.7+0.5+5.3+9.4+10+8.9+5.1+7.2+1-0.1+17.9+7.1+3.8+1.6+1.9+6.6+0.6+5.8+1.3+5.3+15.2+5.8+4.4+8.4+0.3+15+7.8+1.8+1.7</f>
        <v>221.50000000000009</v>
      </c>
      <c r="E54" s="1">
        <f>D54/D51*100</f>
        <v>1.7397792875937659</v>
      </c>
      <c r="F54" s="1">
        <f t="shared" si="6"/>
        <v>81.91568047337282</v>
      </c>
      <c r="G54" s="1">
        <f t="shared" si="4"/>
        <v>77.17770034843208</v>
      </c>
      <c r="H54" s="44">
        <f t="shared" si="7"/>
        <v>48.89999999999989</v>
      </c>
      <c r="I54" s="44">
        <f t="shared" si="5"/>
        <v>65.49999999999991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10.7+0.6+7.6+85.1+28.4+14.4+0.1+8.5+0.1+7+0.1+7.7+62.8+6+1.3+0.9+0.9+1+0.7+0.1+4.7+15.2+34.9+9+4+15.8+5.5+7+1.9+1.5+0.1+2.4+1.8+3.7+1.3+4.5+2.3+0.7+0.1+1.8+6.8+1.6+0.7+0.5+1.1+12.5+0.8+0.8+0.7+9.2+0.6+1-1+0.4+0.9+0.3+11.5+1.7+0.6+0.8+0.5+4.3+12.2+0.4</f>
        <v>431.1</v>
      </c>
      <c r="E55" s="1">
        <f>D55/D51*100</f>
        <v>3.3860896202332826</v>
      </c>
      <c r="F55" s="1">
        <f t="shared" si="6"/>
        <v>54.38375173457802</v>
      </c>
      <c r="G55" s="1">
        <f t="shared" si="4"/>
        <v>46.20083592326653</v>
      </c>
      <c r="H55" s="44">
        <f t="shared" si="7"/>
        <v>361.6</v>
      </c>
      <c r="I55" s="44">
        <f t="shared" si="5"/>
        <v>502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</f>
        <v>200</v>
      </c>
      <c r="E56" s="1">
        <f>D56/D51*100</f>
        <v>1.570906805953738</v>
      </c>
      <c r="F56" s="1">
        <f>D56/B56*100</f>
        <v>71.42857142857143</v>
      </c>
      <c r="G56" s="1">
        <f>D56/C56*100</f>
        <v>71.42857142857143</v>
      </c>
      <c r="H56" s="44">
        <f t="shared" si="7"/>
        <v>80</v>
      </c>
      <c r="I56" s="44">
        <f t="shared" si="5"/>
        <v>80</v>
      </c>
    </row>
    <row r="57" spans="1:9" ht="18.75" thickBot="1">
      <c r="A57" s="23" t="s">
        <v>29</v>
      </c>
      <c r="B57" s="43">
        <f>B51-B52-B55-B54-B53-B56</f>
        <v>4715.500000000001</v>
      </c>
      <c r="C57" s="43">
        <f>C51-C52-C55-C54-C53-C56</f>
        <v>5100.299999999997</v>
      </c>
      <c r="D57" s="43">
        <f>D51-D52-D55-D54-D53-D56</f>
        <v>3288.2999999999925</v>
      </c>
      <c r="E57" s="1">
        <f>D57/D51*100</f>
        <v>25.828064250088328</v>
      </c>
      <c r="F57" s="1">
        <f t="shared" si="6"/>
        <v>69.73385643091913</v>
      </c>
      <c r="G57" s="1">
        <f t="shared" si="4"/>
        <v>64.47267807776001</v>
      </c>
      <c r="H57" s="44">
        <f>B57-D57</f>
        <v>1427.2000000000085</v>
      </c>
      <c r="I57" s="44">
        <f>C57-D57</f>
        <v>1812.000000000005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</f>
        <v>5761.1</v>
      </c>
      <c r="C59" s="46">
        <f>5881.8+134.4+115.2-20-80</f>
        <v>6031.4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+41.6+43.2+0.5+20.2+4.7+5.7</f>
        <v>4667.999999999997</v>
      </c>
      <c r="E59" s="3">
        <f>D59/D150*100</f>
        <v>0.3601587012930297</v>
      </c>
      <c r="F59" s="3">
        <f>D59/B59*100</f>
        <v>81.02619291454751</v>
      </c>
      <c r="G59" s="3">
        <f t="shared" si="4"/>
        <v>77.39496634280594</v>
      </c>
      <c r="H59" s="47">
        <f>B59-D59</f>
        <v>1093.100000000003</v>
      </c>
      <c r="I59" s="47">
        <f t="shared" si="5"/>
        <v>1363.4000000000024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43.5+72.8+47.2+62.5+0.1+35.3+86.8+44.1+125.7+41.4+92.3+60.6+92.7+66.3+68.7-0.1+2+54.7+84.1+36.1+101.8+41.9+86.5+41.3</f>
        <v>1388.3</v>
      </c>
      <c r="E60" s="1">
        <f>D60/D59*100</f>
        <v>29.740788346186818</v>
      </c>
      <c r="F60" s="1">
        <f t="shared" si="6"/>
        <v>91.92213467523008</v>
      </c>
      <c r="G60" s="1">
        <f t="shared" si="4"/>
        <v>84.51844636551807</v>
      </c>
      <c r="H60" s="44">
        <f t="shared" si="7"/>
        <v>122</v>
      </c>
      <c r="I60" s="44">
        <f t="shared" si="5"/>
        <v>254.30000000000018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6.677377892030853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4.7+45.7+4.9+40.9+19.8+3.9+46.3+9+12.6+0.9+3+0.3+2.8+0.3+0.1+2.2+0.3+2.2+0.3+3.3+0.5+5.5+0.2-1+0.5+20.2+3.9+5.7</f>
        <v>239</v>
      </c>
      <c r="E62" s="1">
        <f>D62/D59*100</f>
        <v>5.119965724078837</v>
      </c>
      <c r="F62" s="1">
        <f t="shared" si="6"/>
        <v>44.88262910798122</v>
      </c>
      <c r="G62" s="1">
        <f t="shared" si="4"/>
        <v>38.08764940239044</v>
      </c>
      <c r="H62" s="44">
        <f t="shared" si="7"/>
        <v>293.5</v>
      </c>
      <c r="I62" s="44">
        <f t="shared" si="5"/>
        <v>388.5</v>
      </c>
    </row>
    <row r="63" spans="1:9" ht="18">
      <c r="A63" s="23" t="s">
        <v>14</v>
      </c>
      <c r="B63" s="42">
        <f>3331.4-180</f>
        <v>3151.4</v>
      </c>
      <c r="C63" s="43">
        <f>3216.2+115.2-180</f>
        <v>3151.3999999999996</v>
      </c>
      <c r="D63" s="44">
        <f>252+735+554.4+1033.2+43.2</f>
        <v>2617.8</v>
      </c>
      <c r="E63" s="1">
        <f>D63/D59*100</f>
        <v>56.07969151670955</v>
      </c>
      <c r="F63" s="1">
        <f t="shared" si="6"/>
        <v>83.06784286348925</v>
      </c>
      <c r="G63" s="1">
        <f t="shared" si="4"/>
        <v>83.06784286348926</v>
      </c>
      <c r="H63" s="44">
        <f t="shared" si="7"/>
        <v>533.5999999999999</v>
      </c>
      <c r="I63" s="44">
        <f t="shared" si="5"/>
        <v>533.5999999999995</v>
      </c>
    </row>
    <row r="64" spans="1:9" ht="18.75" thickBot="1">
      <c r="A64" s="23" t="s">
        <v>29</v>
      </c>
      <c r="B64" s="43">
        <f>B59-B60-B62-B63-B61</f>
        <v>255.10000000000008</v>
      </c>
      <c r="C64" s="43">
        <f>C59-C60-C62-C63-C61</f>
        <v>298.0999999999996</v>
      </c>
      <c r="D64" s="43">
        <f>D59-D60-D62-D63-D61</f>
        <v>111.19999999999686</v>
      </c>
      <c r="E64" s="1">
        <f>D64/D59*100</f>
        <v>2.382176520993936</v>
      </c>
      <c r="F64" s="1">
        <f t="shared" si="6"/>
        <v>43.59074872598857</v>
      </c>
      <c r="G64" s="1">
        <f t="shared" si="4"/>
        <v>37.302918483729286</v>
      </c>
      <c r="H64" s="44">
        <f t="shared" si="7"/>
        <v>143.90000000000322</v>
      </c>
      <c r="I64" s="44">
        <f t="shared" si="5"/>
        <v>186.90000000000276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270.2</v>
      </c>
      <c r="C69" s="46">
        <f>C70+C71</f>
        <v>311.8</v>
      </c>
      <c r="D69" s="47">
        <f>SUM(D70:D71)</f>
        <v>179.5</v>
      </c>
      <c r="E69" s="35">
        <f>D69/D150*100</f>
        <v>0.013849290248950057</v>
      </c>
      <c r="F69" s="3">
        <f>D69/B69*100</f>
        <v>66.43227239082161</v>
      </c>
      <c r="G69" s="3">
        <f t="shared" si="4"/>
        <v>57.56895445798589</v>
      </c>
      <c r="H69" s="47">
        <f>B69-D69</f>
        <v>90.69999999999999</v>
      </c>
      <c r="I69" s="47">
        <f t="shared" si="5"/>
        <v>132.3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v>99.3</v>
      </c>
      <c r="C71" s="43">
        <f>149.8-9</f>
        <v>140.8</v>
      </c>
      <c r="D71" s="44">
        <f>9.6</f>
        <v>9.6</v>
      </c>
      <c r="E71" s="1">
        <f>D71/D70*100</f>
        <v>5.650382577987051</v>
      </c>
      <c r="F71" s="1">
        <f t="shared" si="6"/>
        <v>9.667673716012084</v>
      </c>
      <c r="G71" s="1">
        <f t="shared" si="4"/>
        <v>6.8181818181818175</v>
      </c>
      <c r="H71" s="44">
        <f t="shared" si="7"/>
        <v>89.7</v>
      </c>
      <c r="I71" s="44">
        <f t="shared" si="5"/>
        <v>131.20000000000002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</f>
        <v>55476</v>
      </c>
      <c r="C90" s="46">
        <f>50201.5+5861+2853.8+11.8-0.1+368.5+374.4+150.3+28.8</f>
        <v>59850.000000000015</v>
      </c>
      <c r="D90" s="47">
        <f>44075.1+103.3+46.5+25+15.6+5.7+164.2+1847.8+521.6+2.8+15.8+61.2+46.7+110.4+15+130.8+28.4+129.4+817.1+784.9+173.2+280.6+8.2+18.5+36.5</f>
        <v>49464.299999999996</v>
      </c>
      <c r="E90" s="3">
        <f>D90/D150*100</f>
        <v>3.816409179170698</v>
      </c>
      <c r="F90" s="3">
        <f aca="true" t="shared" si="10" ref="F90:F96">D90/B90*100</f>
        <v>89.1634220203331</v>
      </c>
      <c r="G90" s="3">
        <f t="shared" si="8"/>
        <v>82.64711779448619</v>
      </c>
      <c r="H90" s="47">
        <f aca="true" t="shared" si="11" ref="H90:H96">B90-D90</f>
        <v>6011.700000000004</v>
      </c>
      <c r="I90" s="47">
        <f t="shared" si="9"/>
        <v>10385.700000000019</v>
      </c>
    </row>
    <row r="91" spans="1:9" ht="18">
      <c r="A91" s="23" t="s">
        <v>3</v>
      </c>
      <c r="B91" s="42">
        <v>45976.7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+21+129.4+807.6+765.2+6.5+247.2+1.5</f>
        <v>42164.39999999999</v>
      </c>
      <c r="E91" s="1">
        <f>D91/D90*100</f>
        <v>85.24208368459675</v>
      </c>
      <c r="F91" s="1">
        <f t="shared" si="10"/>
        <v>91.70819132299619</v>
      </c>
      <c r="G91" s="1">
        <f t="shared" si="8"/>
        <v>84.87078483193673</v>
      </c>
      <c r="H91" s="44">
        <f t="shared" si="11"/>
        <v>3812.30000000001</v>
      </c>
      <c r="I91" s="44">
        <f t="shared" si="9"/>
        <v>7516.30000000001</v>
      </c>
    </row>
    <row r="92" spans="1:9" ht="18">
      <c r="A92" s="23" t="s">
        <v>27</v>
      </c>
      <c r="B92" s="42">
        <v>1830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9.8+96.8+35.3+50.2+1.4+30+1.1+18.1+138.1+43.8+4.2+9.3+27.5+5.8+0.2+2.4+1+11.7+14.7+34.3+26.9+2.8+30.4+0.1+10.2+1.4+0.2+22+131.7+1.9+1.6+30.8+150.2+0.9+0.6+2.2+0.6+31.6+20.6+1+0.3+3+17.7+35.6+0.9+0.3+39.3+12.6+23.9+20.8+0.8+3.9+30.4+0.7-20.7+16.1+5+57.9+10.9+15.8+1.8+117.3+0.9</f>
        <v>1398.6</v>
      </c>
      <c r="E92" s="1">
        <f>D92/D90*100</f>
        <v>2.8274937682328467</v>
      </c>
      <c r="F92" s="1">
        <f t="shared" si="10"/>
        <v>76.42622950819671</v>
      </c>
      <c r="G92" s="1">
        <f t="shared" si="8"/>
        <v>65.92816064862825</v>
      </c>
      <c r="H92" s="44">
        <f t="shared" si="11"/>
        <v>431.4000000000001</v>
      </c>
      <c r="I92" s="44">
        <f t="shared" si="9"/>
        <v>722.8000000000002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7669.300000000003</v>
      </c>
      <c r="C94" s="43">
        <f>C90-C91-C92-C93</f>
        <v>8047.900000000018</v>
      </c>
      <c r="D94" s="43">
        <f>D90-D91-D92-D93</f>
        <v>5901.300000000008</v>
      </c>
      <c r="E94" s="1">
        <f>D94/D90*100</f>
        <v>11.930422547170402</v>
      </c>
      <c r="F94" s="1">
        <f t="shared" si="10"/>
        <v>76.94704862242978</v>
      </c>
      <c r="G94" s="1">
        <f>D94/C94*100</f>
        <v>73.32720336982312</v>
      </c>
      <c r="H94" s="44">
        <f t="shared" si="11"/>
        <v>1767.9999999999945</v>
      </c>
      <c r="I94" s="44">
        <f>C94-D94</f>
        <v>2146.6000000000095</v>
      </c>
    </row>
    <row r="95" spans="1:9" ht="18.75">
      <c r="A95" s="108" t="s">
        <v>12</v>
      </c>
      <c r="B95" s="111">
        <f>73728.7+111.6</f>
        <v>73840.3</v>
      </c>
      <c r="C95" s="113">
        <f>63500.4+11490.6+4535.2-1.1-1111.2+1589.3-1380+1170.8+341.6</f>
        <v>80135.6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+449.3+643.2+125+30.7+32.1+466.1+198.7+96.7+0.1</f>
        <v>70353</v>
      </c>
      <c r="E95" s="107">
        <f>D95/D150*100</f>
        <v>5.42807307456481</v>
      </c>
      <c r="F95" s="110">
        <f t="shared" si="10"/>
        <v>95.27724020622884</v>
      </c>
      <c r="G95" s="106">
        <f>D95/C95*100</f>
        <v>87.79244181113013</v>
      </c>
      <c r="H95" s="112">
        <f t="shared" si="11"/>
        <v>3487.300000000003</v>
      </c>
      <c r="I95" s="122">
        <f>C95-D95</f>
        <v>9782.600000000006</v>
      </c>
    </row>
    <row r="96" spans="1:9" ht="18.75" thickBot="1">
      <c r="A96" s="109" t="s">
        <v>89</v>
      </c>
      <c r="B96" s="114">
        <v>7264.1</v>
      </c>
      <c r="C96" s="115">
        <f>5343.5+287.2+2416.8+30+300</f>
        <v>8377.5</v>
      </c>
      <c r="D96" s="116">
        <f>4529.8+517.7+29.4+13.1+5+72.5+64.2-0.1+1.6+4.9+643.2+21+0.1</f>
        <v>5902.4</v>
      </c>
      <c r="E96" s="117">
        <f>D96/D95*100</f>
        <v>8.389691981862892</v>
      </c>
      <c r="F96" s="118">
        <f t="shared" si="10"/>
        <v>81.2543880177861</v>
      </c>
      <c r="G96" s="119">
        <f>D96/C96*100</f>
        <v>70.45538645180542</v>
      </c>
      <c r="H96" s="123">
        <f t="shared" si="11"/>
        <v>1361.7000000000007</v>
      </c>
      <c r="I96" s="124">
        <f>C96-D96</f>
        <v>2475.1000000000004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9549.5</v>
      </c>
      <c r="C102" s="92">
        <f>10703.3-154-3.5-134.3+83.4+37+0.1+6</f>
        <v>10538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+153.5+5+17.2+40.4+20.9</f>
        <v>6675.099999999999</v>
      </c>
      <c r="E102" s="19">
        <f>D102/D150*100</f>
        <v>0.5150161411741867</v>
      </c>
      <c r="F102" s="19">
        <f>D102/B102*100</f>
        <v>69.89999476412378</v>
      </c>
      <c r="G102" s="19">
        <f aca="true" t="shared" si="12" ref="G102:G148">D102/C102*100</f>
        <v>63.34313911558171</v>
      </c>
      <c r="H102" s="79">
        <f aca="true" t="shared" si="13" ref="H102:H107">B102-D102</f>
        <v>2874.4000000000005</v>
      </c>
      <c r="I102" s="79">
        <f aca="true" t="shared" si="14" ref="I102:I148">C102-D102</f>
        <v>3862.9000000000005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</f>
        <v>132.4</v>
      </c>
      <c r="E103" s="83">
        <f>D103/D102*100</f>
        <v>1.9834908840317003</v>
      </c>
      <c r="F103" s="1">
        <f>D103/B103*100</f>
        <v>85.03532434168272</v>
      </c>
      <c r="G103" s="83">
        <f>D103/C103*100</f>
        <v>70.57569296375267</v>
      </c>
      <c r="H103" s="87">
        <f t="shared" si="13"/>
        <v>23.299999999999983</v>
      </c>
      <c r="I103" s="87">
        <f t="shared" si="14"/>
        <v>55.19999999999999</v>
      </c>
    </row>
    <row r="104" spans="1:9" ht="18">
      <c r="A104" s="85" t="s">
        <v>52</v>
      </c>
      <c r="B104" s="74">
        <v>7770.6</v>
      </c>
      <c r="C104" s="44">
        <f>8863.3-154-3.5-134.3+25.3+6+39.1</f>
        <v>8641.9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+133.5+5+17+40</f>
        <v>5557.000000000001</v>
      </c>
      <c r="E104" s="1">
        <f>D104/D102*100</f>
        <v>83.24968914323382</v>
      </c>
      <c r="F104" s="1">
        <f aca="true" t="shared" si="15" ref="F104:F148">D104/B104*100</f>
        <v>71.51313926852497</v>
      </c>
      <c r="G104" s="1">
        <f t="shared" si="12"/>
        <v>64.30298892604637</v>
      </c>
      <c r="H104" s="44">
        <f t="shared" si="13"/>
        <v>2213.5999999999995</v>
      </c>
      <c r="I104" s="44">
        <f t="shared" si="14"/>
        <v>3084.8999999999987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1623.199999999999</v>
      </c>
      <c r="C106" s="88">
        <f>C102-C103-C104</f>
        <v>1708.5</v>
      </c>
      <c r="D106" s="88">
        <f>D102-D103-D104</f>
        <v>985.6999999999989</v>
      </c>
      <c r="E106" s="84">
        <f>D106/D102*100</f>
        <v>14.766819972734476</v>
      </c>
      <c r="F106" s="84">
        <f t="shared" si="15"/>
        <v>60.725726959093116</v>
      </c>
      <c r="G106" s="84">
        <f t="shared" si="12"/>
        <v>57.69388352355861</v>
      </c>
      <c r="H106" s="124">
        <f>B106-D106</f>
        <v>637.5</v>
      </c>
      <c r="I106" s="124">
        <f t="shared" si="14"/>
        <v>722.8000000000011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556979.6000000001</v>
      </c>
      <c r="C107" s="81">
        <f>SUM(C108:C147)-C115-C119+C148-C139-C140-C109-C112-C122-C123-C137-C131-C129</f>
        <v>588259</v>
      </c>
      <c r="D107" s="81">
        <f>SUM(D108:D147)-D115-D119+D148-D139-D140-D109-D112-D122-D123-D137-D131-D129</f>
        <v>541550.4</v>
      </c>
      <c r="E107" s="82">
        <f>D107/D150*100</f>
        <v>41.783223810779965</v>
      </c>
      <c r="F107" s="82">
        <f>D107/B107*100</f>
        <v>97.22984468371911</v>
      </c>
      <c r="G107" s="82">
        <f t="shared" si="12"/>
        <v>92.0598579877231</v>
      </c>
      <c r="H107" s="81">
        <f t="shared" si="13"/>
        <v>15429.20000000007</v>
      </c>
      <c r="I107" s="81">
        <f t="shared" si="14"/>
        <v>46708.59999999998</v>
      </c>
    </row>
    <row r="108" spans="1:9" ht="37.5">
      <c r="A108" s="28" t="s">
        <v>56</v>
      </c>
      <c r="B108" s="71">
        <v>1960.1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142.7+0.9+78.6+37.4+44.2+140.1+1+20.9+25.7+0.2+2+0.6+0.4+1.8+1.5-0.1+62.6+2.1+1.9+2.9+1+9.8+0.1+52+4.8+2+1.2+2+5.2+2.6-0.1+56.3+43+2.2+0.3+6.3+0.1+46.4+1.3+6.5+1.2+1-0.1+67.4+1.9+0.3+9.6+59+4.3+5.5+18.3+1.1+0.2+37.9+21.6+7.2+1.8+20.6+1.2+1.5</f>
        <v>1071.8999999999996</v>
      </c>
      <c r="E108" s="6">
        <f>D108/D107*100</f>
        <v>0.19793171605080517</v>
      </c>
      <c r="F108" s="6">
        <f t="shared" si="15"/>
        <v>54.68598540890769</v>
      </c>
      <c r="G108" s="6">
        <f t="shared" si="12"/>
        <v>49.4829655618133</v>
      </c>
      <c r="H108" s="61">
        <f aca="true" t="shared" si="16" ref="H108:H148">B108-D108</f>
        <v>888.2000000000003</v>
      </c>
      <c r="I108" s="61">
        <f t="shared" si="14"/>
        <v>1094.3000000000002</v>
      </c>
    </row>
    <row r="109" spans="1:9" ht="18">
      <c r="A109" s="23" t="s">
        <v>27</v>
      </c>
      <c r="B109" s="74">
        <v>1094</v>
      </c>
      <c r="C109" s="44">
        <v>1213.5</v>
      </c>
      <c r="D109" s="75">
        <f>142.7+0.9+78.6+37.4+20.9+42.5+24.8+0.6+32.7+0.1+16.7+37.6+29.1+37.9+0.6</f>
        <v>503.1</v>
      </c>
      <c r="E109" s="1">
        <f>D109/D108*100</f>
        <v>46.93534844668348</v>
      </c>
      <c r="F109" s="1">
        <f t="shared" si="15"/>
        <v>45.98720292504571</v>
      </c>
      <c r="G109" s="1">
        <f t="shared" si="12"/>
        <v>41.45859085290483</v>
      </c>
      <c r="H109" s="44">
        <f t="shared" si="16"/>
        <v>590.9</v>
      </c>
      <c r="I109" s="44">
        <f t="shared" si="14"/>
        <v>710.4</v>
      </c>
    </row>
    <row r="110" spans="1:9" ht="34.5" customHeight="1">
      <c r="A110" s="16" t="s">
        <v>84</v>
      </c>
      <c r="B110" s="73">
        <v>745.5</v>
      </c>
      <c r="C110" s="61">
        <v>778.3</v>
      </c>
      <c r="D110" s="72">
        <f>26.5+20.2+7.7+37.4+7.5+38.9-0.1+38.9+12.6+45.5+9.7+1.6+37.6-0.1+56.2+1.4+57.4+128+14.8+60.5+43.8</f>
        <v>645.9999999999998</v>
      </c>
      <c r="E110" s="6">
        <f>D110/D107*100</f>
        <v>0.11928714298798408</v>
      </c>
      <c r="F110" s="6">
        <f>D110/B110*100</f>
        <v>86.65325285043592</v>
      </c>
      <c r="G110" s="6">
        <f t="shared" si="12"/>
        <v>83.00141333675958</v>
      </c>
      <c r="H110" s="61">
        <f t="shared" si="16"/>
        <v>99.50000000000023</v>
      </c>
      <c r="I110" s="61">
        <f t="shared" si="14"/>
        <v>132.30000000000018</v>
      </c>
    </row>
    <row r="111" spans="1:9" s="37" customFormat="1" ht="34.5" customHeight="1">
      <c r="A111" s="16" t="s">
        <v>60</v>
      </c>
      <c r="B111" s="73">
        <v>314.4</v>
      </c>
      <c r="C111" s="53">
        <f>774.1-429.7</f>
        <v>344.40000000000003</v>
      </c>
      <c r="D111" s="76">
        <f>10.5</f>
        <v>10.5</v>
      </c>
      <c r="E111" s="6">
        <f>D111/D107*100</f>
        <v>0.001938877711105005</v>
      </c>
      <c r="F111" s="6">
        <f t="shared" si="15"/>
        <v>3.3396946564885495</v>
      </c>
      <c r="G111" s="6">
        <f t="shared" si="12"/>
        <v>3.0487804878048776</v>
      </c>
      <c r="H111" s="61">
        <f t="shared" si="16"/>
        <v>303.9</v>
      </c>
      <c r="I111" s="61">
        <f t="shared" si="14"/>
        <v>333.90000000000003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103</v>
      </c>
      <c r="B113" s="73">
        <v>50</v>
      </c>
      <c r="C113" s="61">
        <v>50</v>
      </c>
      <c r="D113" s="72">
        <f>5.8+4.7+0.7+0.7+1+13.8+3.2+2.2+0.2+3.3</f>
        <v>35.6</v>
      </c>
      <c r="E113" s="6">
        <f>D113/D107*100</f>
        <v>0.006573718715746494</v>
      </c>
      <c r="F113" s="6">
        <f t="shared" si="15"/>
        <v>71.2</v>
      </c>
      <c r="G113" s="6">
        <f t="shared" si="12"/>
        <v>71.2</v>
      </c>
      <c r="H113" s="61">
        <f t="shared" si="16"/>
        <v>14.399999999999999</v>
      </c>
      <c r="I113" s="61">
        <f t="shared" si="14"/>
        <v>14.399999999999999</v>
      </c>
    </row>
    <row r="114" spans="1:9" ht="37.5">
      <c r="A114" s="16" t="s">
        <v>41</v>
      </c>
      <c r="B114" s="73">
        <v>1615.3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82.2+4.4+0.2+16.8+100.8+0.1+8.3+21.3+93.2+14.5+11.8+88.2+4.6+1.1+5.8+6+2.3+112.3+12.6+0.8+1.5+0.2+0.2+72.9+5.6+10.9+0.3+11.7+5.8+0.6+108.3+0.1+3+1.3+29.1+101.7+7.2+3.2+0.7+0.2+0.2+0.2+104.4+5.6+2.8+2.6+104.7+5.8+6.4+2.6+1.6+3.5+10.3+1.7+3.8+1.7</f>
        <v>1209.7</v>
      </c>
      <c r="E114" s="6">
        <f>D114/D107*100</f>
        <v>0.22337717782130712</v>
      </c>
      <c r="F114" s="6">
        <f t="shared" si="15"/>
        <v>74.89011329164862</v>
      </c>
      <c r="G114" s="6">
        <f t="shared" si="12"/>
        <v>66.24863088718512</v>
      </c>
      <c r="H114" s="61">
        <f t="shared" si="16"/>
        <v>405.5999999999999</v>
      </c>
      <c r="I114" s="61">
        <f t="shared" si="14"/>
        <v>616.3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104</v>
      </c>
      <c r="B116" s="73">
        <v>249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249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15+30.5+11.5+8</f>
        <v>65</v>
      </c>
      <c r="E117" s="6">
        <f>D117/D107*100</f>
        <v>0.012002576306840509</v>
      </c>
      <c r="F117" s="6">
        <f>D117/B117*100</f>
        <v>59.09090909090909</v>
      </c>
      <c r="G117" s="6">
        <f t="shared" si="12"/>
        <v>59.09090909090909</v>
      </c>
      <c r="H117" s="61">
        <f t="shared" si="16"/>
        <v>45</v>
      </c>
      <c r="I117" s="61">
        <f t="shared" si="14"/>
        <v>45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17.1-0.3+0.8+0.3+21.4+4.2+0.3+17.6+4.2+0.8+0.3+16.8+0.3+2+2.2+17.7+1.1+4.1+17.7+0.8+4.3+0.3+1.6+0.3+4+0.8+1.7+3+17.7+1.1+2.9+17.7+1.2+1.1+2.7</f>
        <v>189.79999999999995</v>
      </c>
      <c r="E118" s="6">
        <f>D118/D107*100</f>
        <v>0.03504752281597427</v>
      </c>
      <c r="F118" s="6">
        <f t="shared" si="15"/>
        <v>90.0379506641366</v>
      </c>
      <c r="G118" s="6">
        <f t="shared" si="12"/>
        <v>81.11111111111109</v>
      </c>
      <c r="H118" s="61">
        <f t="shared" si="16"/>
        <v>21.000000000000057</v>
      </c>
      <c r="I118" s="61">
        <f t="shared" si="14"/>
        <v>44.200000000000045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</f>
        <v>138</v>
      </c>
      <c r="E119" s="1">
        <f>D119/D118*100</f>
        <v>72.70811380400424</v>
      </c>
      <c r="F119" s="1">
        <f t="shared" si="15"/>
        <v>88.63198458574182</v>
      </c>
      <c r="G119" s="1">
        <f t="shared" si="12"/>
        <v>79.03780068728523</v>
      </c>
      <c r="H119" s="44">
        <f t="shared" si="16"/>
        <v>17.69999999999999</v>
      </c>
      <c r="I119" s="44">
        <f t="shared" si="14"/>
        <v>36.599999999999994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488.7</v>
      </c>
      <c r="C121" s="53">
        <f>204.9+375.8-12</f>
        <v>568.7</v>
      </c>
      <c r="D121" s="76">
        <f>136.8+10+57.4-0.1+22.6+0.1</f>
        <v>226.8</v>
      </c>
      <c r="E121" s="17">
        <f>D121/D107*100</f>
        <v>0.04187975855986811</v>
      </c>
      <c r="F121" s="6">
        <f t="shared" si="15"/>
        <v>46.408839779005525</v>
      </c>
      <c r="G121" s="6">
        <f t="shared" si="12"/>
        <v>39.880429048707576</v>
      </c>
      <c r="H121" s="61">
        <f t="shared" si="16"/>
        <v>261.9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f>26438.7+500</f>
        <v>26938.7</v>
      </c>
      <c r="C124" s="53">
        <f>5096.9+1707.5+6000+16669.6-700+350</f>
        <v>29124</v>
      </c>
      <c r="D124" s="76">
        <f>3776+7.6+1124+100+14.3+14.5+0.1+20.4+3015.8+9+1156.5+27+0.1+1146.6+5.2+681+29.9+16.3+480.3+117.6+5542.8+148.8+1446+310+974.1+0.1+1858.9+80.5+1043.3+1734.7+500</f>
        <v>25381.399999999998</v>
      </c>
      <c r="E124" s="17">
        <f>D124/D107*100</f>
        <v>4.6868029272991025</v>
      </c>
      <c r="F124" s="6">
        <f t="shared" si="15"/>
        <v>94.21909743231855</v>
      </c>
      <c r="G124" s="6">
        <f t="shared" si="12"/>
        <v>87.14943002334843</v>
      </c>
      <c r="H124" s="61">
        <f t="shared" si="16"/>
        <v>1557.300000000003</v>
      </c>
      <c r="I124" s="61">
        <f t="shared" si="14"/>
        <v>3742.600000000002</v>
      </c>
    </row>
    <row r="125" spans="1:9" s="2" customFormat="1" ht="18.75">
      <c r="A125" s="16" t="s">
        <v>106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105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0.010156026105788122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v>983</v>
      </c>
      <c r="D128" s="76">
        <f>2.8+14.4+2.8+8.8+3.7+4+2.8+5.8+9.6+4.2+2.7+0.2+2.9+76+0.5+2.6+4.7+5.9+2.9+2.9+16.5+2.9+3.4+118.6+34.2+37.5+8.6</f>
        <v>381.90000000000003</v>
      </c>
      <c r="E128" s="17">
        <f>D128/D107*100</f>
        <v>0.07051975217819062</v>
      </c>
      <c r="F128" s="6">
        <f t="shared" si="15"/>
        <v>44.39149134023016</v>
      </c>
      <c r="G128" s="6">
        <f t="shared" si="12"/>
        <v>38.85045778229909</v>
      </c>
      <c r="H128" s="61">
        <f t="shared" si="16"/>
        <v>478.3999999999999</v>
      </c>
      <c r="I128" s="61">
        <f t="shared" si="14"/>
        <v>601.0999999999999</v>
      </c>
    </row>
    <row r="129" spans="1:9" s="32" customFormat="1" ht="18">
      <c r="A129" s="23" t="s">
        <v>99</v>
      </c>
      <c r="B129" s="74">
        <v>398.1</v>
      </c>
      <c r="C129" s="44">
        <f>851.8-335.4</f>
        <v>516.4</v>
      </c>
      <c r="D129" s="75">
        <f>2.8+2.8-0.1+2.8+2.7+2.9+70.7+4.7+2.9+2.9+2.9+2.9</f>
        <v>100.90000000000003</v>
      </c>
      <c r="E129" s="1">
        <f>D129/D128*100</f>
        <v>26.420528934275993</v>
      </c>
      <c r="F129" s="1">
        <f>D129/B129*100</f>
        <v>25.34539060537554</v>
      </c>
      <c r="G129" s="1">
        <f t="shared" si="12"/>
        <v>19.539116963594118</v>
      </c>
      <c r="H129" s="44">
        <f t="shared" si="16"/>
        <v>297.2</v>
      </c>
      <c r="I129" s="44">
        <f t="shared" si="14"/>
        <v>415.49999999999994</v>
      </c>
    </row>
    <row r="130" spans="1:9" s="2" customFormat="1" ht="37.5">
      <c r="A130" s="16" t="s">
        <v>107</v>
      </c>
      <c r="B130" s="73">
        <v>300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300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0.8+2.3+1.8+1+14.8+2.3+0.1+3.7+14.8</f>
        <v>41.6</v>
      </c>
      <c r="E132" s="17">
        <f>D132/D107*100</f>
        <v>0.007681648836377925</v>
      </c>
      <c r="F132" s="6">
        <f t="shared" si="15"/>
        <v>66.24203821656052</v>
      </c>
      <c r="G132" s="6">
        <f t="shared" si="12"/>
        <v>64.89859594383776</v>
      </c>
      <c r="H132" s="61">
        <f t="shared" si="16"/>
        <v>21.199999999999996</v>
      </c>
      <c r="I132" s="61">
        <f t="shared" si="14"/>
        <v>22.499999999999993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</f>
        <v>16.799999999999997</v>
      </c>
      <c r="E134" s="17">
        <f>D134/D107*100</f>
        <v>0.003102204337768008</v>
      </c>
      <c r="F134" s="6">
        <f t="shared" si="15"/>
        <v>83.99999999999999</v>
      </c>
      <c r="G134" s="6">
        <f t="shared" si="12"/>
        <v>16.799999999999997</v>
      </c>
      <c r="H134" s="61">
        <f t="shared" si="16"/>
        <v>3.200000000000003</v>
      </c>
      <c r="I134" s="61">
        <f t="shared" si="14"/>
        <v>83.2</v>
      </c>
    </row>
    <row r="135" spans="1:9" s="2" customFormat="1" ht="35.25" customHeight="1" hidden="1">
      <c r="A135" s="16" t="s">
        <v>98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320.7</v>
      </c>
      <c r="C136" s="53">
        <v>363.7</v>
      </c>
      <c r="D136" s="76">
        <f>5.2+0.3+2.7+0.1+0.5+0.2+13.8+39.2+5+5.9+2+6.5+0.1+32.4+5+3.9+0.2+0.7+8.4+0.1+0.1+3+4.4+0.1+5.5+21.4+0.1+4.5+0.6+5.7+0.4+24.5+1.5+1.7+1.6+1.3+1.6+9.9+1.4+0.4+6.1+0.3</f>
        <v>228.3</v>
      </c>
      <c r="E136" s="17">
        <f>D136/D107*100</f>
        <v>0.04215674109002597</v>
      </c>
      <c r="F136" s="6">
        <f t="shared" si="15"/>
        <v>71.18802619270348</v>
      </c>
      <c r="G136" s="6">
        <f>D136/C136*100</f>
        <v>62.771514984877655</v>
      </c>
      <c r="H136" s="61">
        <f t="shared" si="16"/>
        <v>92.39999999999998</v>
      </c>
      <c r="I136" s="61">
        <f t="shared" si="14"/>
        <v>135.39999999999998</v>
      </c>
    </row>
    <row r="137" spans="1:9" s="32" customFormat="1" ht="18">
      <c r="A137" s="23" t="s">
        <v>27</v>
      </c>
      <c r="B137" s="74">
        <v>224.4</v>
      </c>
      <c r="C137" s="44">
        <f>218.8+36.5</f>
        <v>255.3</v>
      </c>
      <c r="D137" s="75">
        <f>0.3+39.3+0.2+2+32.4+0.2-0.1+5.4+0.1+5.5+21.4+0.1+0.1+22.6+1.7+9.9+0.6+0.2+6.1</f>
        <v>147.99999999999994</v>
      </c>
      <c r="E137" s="103">
        <f>D137/D136*100</f>
        <v>64.82698204117386</v>
      </c>
      <c r="F137" s="1">
        <f t="shared" si="15"/>
        <v>65.95365418894828</v>
      </c>
      <c r="G137" s="1">
        <f>D137/C137*100</f>
        <v>57.9710144927536</v>
      </c>
      <c r="H137" s="44">
        <f t="shared" si="16"/>
        <v>76.40000000000006</v>
      </c>
      <c r="I137" s="44">
        <f t="shared" si="14"/>
        <v>107.30000000000007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26.5+42.3+30.1+3.6+8.6+42.3+0.1+5.7+31.9+5.2+42.5+11.7+55+45.4+28.3+17.8+9.6+33.4+0.9+26.8+46.9+38.1-0.1+30.6+29.1+43.2+28.9+29.5+0.1+43.5+140.8+0.1+38.4+46.8+37.3+6.7+42.3+4.9</f>
        <v>1074.8</v>
      </c>
      <c r="E138" s="17">
        <f>D138/D107*100</f>
        <v>0.19846721560911043</v>
      </c>
      <c r="F138" s="6">
        <f t="shared" si="15"/>
        <v>92.68713349430838</v>
      </c>
      <c r="G138" s="6">
        <f t="shared" si="12"/>
        <v>85.49156856506521</v>
      </c>
      <c r="H138" s="61">
        <f t="shared" si="16"/>
        <v>84.79999999999995</v>
      </c>
      <c r="I138" s="61">
        <f t="shared" si="14"/>
        <v>182.4000000000001</v>
      </c>
    </row>
    <row r="139" spans="1:9" s="32" customFormat="1" ht="18">
      <c r="A139" s="33" t="s">
        <v>47</v>
      </c>
      <c r="B139" s="74">
        <v>813</v>
      </c>
      <c r="C139" s="44">
        <v>886.2</v>
      </c>
      <c r="D139" s="75">
        <f>26.5+39.8+30.1+42.1+0.1+31.9+40.5+11.2+38.1+30.1+28.3+17.4+33.4+8.9+24.2+37.9+28.8+43.2+29.4+43.5-0.1+36.5+38.4+39.2+36.7-0.1+33.6</f>
        <v>769.6</v>
      </c>
      <c r="E139" s="1">
        <f>D139/D138*100</f>
        <v>71.60401935243766</v>
      </c>
      <c r="F139" s="1">
        <f aca="true" t="shared" si="17" ref="F139:F147">D139/B139*100</f>
        <v>94.66174661746618</v>
      </c>
      <c r="G139" s="1">
        <f t="shared" si="12"/>
        <v>86.84269916497405</v>
      </c>
      <c r="H139" s="44">
        <f t="shared" si="16"/>
        <v>43.39999999999998</v>
      </c>
      <c r="I139" s="44">
        <f t="shared" si="14"/>
        <v>116.60000000000002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8.6+0.2+0.3+5.1+0.4+5.3+0.3+0.3+0.2+0.3+0.3+0.3+2.3</f>
        <v>23.900000000000002</v>
      </c>
      <c r="E140" s="1">
        <f>D140/D138*100</f>
        <v>2.2236695199106817</v>
      </c>
      <c r="F140" s="1">
        <f t="shared" si="17"/>
        <v>79.66666666666667</v>
      </c>
      <c r="G140" s="1">
        <f>D140/C140*100</f>
        <v>60.81424936386769</v>
      </c>
      <c r="H140" s="44">
        <f t="shared" si="16"/>
        <v>6.099999999999998</v>
      </c>
      <c r="I140" s="44">
        <f t="shared" si="14"/>
        <v>15.399999999999995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345+154.1</f>
        <v>499.1</v>
      </c>
      <c r="E141" s="17">
        <f>D141/D107*100</f>
        <v>0.09216132053452458</v>
      </c>
      <c r="F141" s="99">
        <f t="shared" si="17"/>
        <v>100</v>
      </c>
      <c r="G141" s="6">
        <f t="shared" si="12"/>
        <v>95.22991795458881</v>
      </c>
      <c r="H141" s="61">
        <f t="shared" si="16"/>
        <v>0</v>
      </c>
      <c r="I141" s="61">
        <f t="shared" si="14"/>
        <v>25</v>
      </c>
    </row>
    <row r="142" spans="1:9" s="2" customFormat="1" ht="18.75">
      <c r="A142" s="18" t="s">
        <v>108</v>
      </c>
      <c r="B142" s="73">
        <v>3220</v>
      </c>
      <c r="C142" s="53">
        <f>2620+600</f>
        <v>3220</v>
      </c>
      <c r="D142" s="76">
        <f>2620</f>
        <v>2620</v>
      </c>
      <c r="E142" s="17">
        <f>D142/D107*100</f>
        <v>0.48379615267572507</v>
      </c>
      <c r="F142" s="99">
        <f>D142/B142*100</f>
        <v>81.36645962732919</v>
      </c>
      <c r="G142" s="6">
        <f t="shared" si="12"/>
        <v>81.36645962732919</v>
      </c>
      <c r="H142" s="61">
        <f t="shared" si="16"/>
        <v>600</v>
      </c>
      <c r="I142" s="61">
        <f t="shared" si="14"/>
        <v>600</v>
      </c>
    </row>
    <row r="143" spans="1:9" s="2" customFormat="1" ht="18.75">
      <c r="A143" s="18" t="s">
        <v>92</v>
      </c>
      <c r="B143" s="73">
        <f>39981.9+8.4</f>
        <v>39990.3</v>
      </c>
      <c r="C143" s="53">
        <f>16744+15000+2000-2607.4+8610.1+1327.3+3638</f>
        <v>44712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+2707+23.9+196.6+96.9+110+1.9</f>
        <v>35977.7</v>
      </c>
      <c r="E143" s="17">
        <f>D143/D107*100</f>
        <v>6.6434629168402415</v>
      </c>
      <c r="F143" s="99">
        <f t="shared" si="17"/>
        <v>89.966066771192</v>
      </c>
      <c r="G143" s="6">
        <f t="shared" si="12"/>
        <v>80.46542315262121</v>
      </c>
      <c r="H143" s="61">
        <f t="shared" si="16"/>
        <v>4012.600000000006</v>
      </c>
      <c r="I143" s="61">
        <f t="shared" si="14"/>
        <v>8734.300000000003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0.3896220924220534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0.1112915806174273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</f>
        <v>447439.1</v>
      </c>
      <c r="C147" s="53">
        <f>473452.9-2494.7-2700.6</f>
        <v>468257.60000000003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+7+22.5</f>
        <v>443326.6000000001</v>
      </c>
      <c r="E147" s="17">
        <f>D147/D107*100</f>
        <v>81.86248223618708</v>
      </c>
      <c r="F147" s="6">
        <f t="shared" si="17"/>
        <v>99.08088050418485</v>
      </c>
      <c r="G147" s="6">
        <f t="shared" si="12"/>
        <v>94.67579383655493</v>
      </c>
      <c r="H147" s="61">
        <f t="shared" si="16"/>
        <v>4112.499999999884</v>
      </c>
      <c r="I147" s="61">
        <f t="shared" si="14"/>
        <v>24930.99999999994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805.6+805.6+805.6+805.6+805.6+805.6+805.6+805.6+805.6+805.6+805.6+805.6+805.6+805.6+805.6+805.6+805.6+805.6+805.6+805.6+805.6+805.6+805.6+805.6+805.6+805.6+805.6+805.6+805.6+805.6+805.6+805.6</f>
        <v>25779.19999999999</v>
      </c>
      <c r="E148" s="17">
        <f>D148/D107*100</f>
        <v>4.760258694296964</v>
      </c>
      <c r="F148" s="6">
        <f t="shared" si="15"/>
        <v>96.96969696969694</v>
      </c>
      <c r="G148" s="6">
        <f t="shared" si="12"/>
        <v>88.88888888888886</v>
      </c>
      <c r="H148" s="61">
        <f t="shared" si="16"/>
        <v>805.6000000000095</v>
      </c>
      <c r="I148" s="61">
        <f t="shared" si="14"/>
        <v>3222.4000000000087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569112.5000000001</v>
      </c>
      <c r="C149" s="77">
        <f>C43+C69+C72+C77+C79+C87+C102+C107+C100+C84+C98</f>
        <v>602358.3</v>
      </c>
      <c r="D149" s="53">
        <f>D43+D69+D72+D77+D79+D87+D102+D107+D100+D84+D98</f>
        <v>549439.1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1417411</v>
      </c>
      <c r="C150" s="47">
        <f>C6+C18+C33+C43+C51+C59+C69+C72+C77+C79+C87+C90+C95+C102+C107+C100+C84+C98+C45</f>
        <v>1534350.6</v>
      </c>
      <c r="D150" s="47">
        <f>D6+D18+D33+D43+D51+D59+D69+D72+D77+D79+D87+D90+D95+D102+D107+D100+D84+D98+D45</f>
        <v>1296095.3</v>
      </c>
      <c r="E150" s="31">
        <v>100</v>
      </c>
      <c r="F150" s="3">
        <f>D150/B150*100</f>
        <v>91.44103580401168</v>
      </c>
      <c r="G150" s="3">
        <f aca="true" t="shared" si="18" ref="G150:G156">D150/C150*100</f>
        <v>84.47191274275905</v>
      </c>
      <c r="H150" s="47">
        <f aca="true" t="shared" si="19" ref="H150:H156">B150-D150</f>
        <v>121315.69999999995</v>
      </c>
      <c r="I150" s="47">
        <f aca="true" t="shared" si="20" ref="I150:I156">C150-D150</f>
        <v>238255.30000000005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555236.9999999999</v>
      </c>
      <c r="C151" s="60">
        <f>C8+C20+C34+C52+C60+C91+C115+C119+C46+C139+C131+C103</f>
        <v>608055.8999999997</v>
      </c>
      <c r="D151" s="60">
        <f>D8+D20+D34+D52+D60+D91+D115+D119+D46+D139+D131+D103</f>
        <v>521106.2999999998</v>
      </c>
      <c r="E151" s="6">
        <f>D151/D150*100</f>
        <v>40.20586294850384</v>
      </c>
      <c r="F151" s="6">
        <f aca="true" t="shared" si="21" ref="F151:F156">D151/B151*100</f>
        <v>93.85294928111779</v>
      </c>
      <c r="G151" s="6">
        <f t="shared" si="18"/>
        <v>85.70039366446409</v>
      </c>
      <c r="H151" s="61">
        <f t="shared" si="19"/>
        <v>34130.70000000007</v>
      </c>
      <c r="I151" s="72">
        <f t="shared" si="20"/>
        <v>86949.59999999986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104068.00000000001</v>
      </c>
      <c r="C152" s="61">
        <f>C11+C23+C36+C55+C62+C92+C49+C140+C109+C112+C96+C137</f>
        <v>122265.20000000001</v>
      </c>
      <c r="D152" s="61">
        <f>D11+D23+D36+D55+D62+D92+D49+D140+D109+D112+D96+D137</f>
        <v>66644.2</v>
      </c>
      <c r="E152" s="6">
        <f>D152/D150*100</f>
        <v>5.141921276930793</v>
      </c>
      <c r="F152" s="6">
        <f t="shared" si="21"/>
        <v>64.03908982588307</v>
      </c>
      <c r="G152" s="6">
        <f t="shared" si="18"/>
        <v>54.507905765499906</v>
      </c>
      <c r="H152" s="61">
        <f t="shared" si="19"/>
        <v>37423.80000000002</v>
      </c>
      <c r="I152" s="72">
        <f t="shared" si="20"/>
        <v>55621.000000000015</v>
      </c>
      <c r="K152" s="39"/>
      <c r="L152" s="90"/>
    </row>
    <row r="153" spans="1:12" ht="18.75">
      <c r="A153" s="18" t="s">
        <v>1</v>
      </c>
      <c r="B153" s="60">
        <f>B22+B10+B54+B48+B61+B35+B123</f>
        <v>34408.40000000001</v>
      </c>
      <c r="C153" s="60">
        <f>C22+C10+C54+C48+C61+C35+C123</f>
        <v>36869.8</v>
      </c>
      <c r="D153" s="60">
        <f>D22+D10+D54+D48+D61+D35+D123</f>
        <v>27529.00000000002</v>
      </c>
      <c r="E153" s="6">
        <f>D153/D150*100</f>
        <v>2.123995048820871</v>
      </c>
      <c r="F153" s="6">
        <f t="shared" si="21"/>
        <v>80.00662628892948</v>
      </c>
      <c r="G153" s="6">
        <f t="shared" si="18"/>
        <v>74.66544434740632</v>
      </c>
      <c r="H153" s="61">
        <f t="shared" si="19"/>
        <v>6879.3999999999905</v>
      </c>
      <c r="I153" s="72">
        <f t="shared" si="20"/>
        <v>9340.799999999985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26435.3</v>
      </c>
      <c r="C154" s="60">
        <f>C12+C24+C104+C63+C38+C93+C129+C56</f>
        <v>28944.7</v>
      </c>
      <c r="D154" s="60">
        <f>D12+D24+D104+D63+D38+D93+D129+D56</f>
        <v>20566.1</v>
      </c>
      <c r="E154" s="6">
        <f>D154/D150*100</f>
        <v>1.5867737503561656</v>
      </c>
      <c r="F154" s="6">
        <f t="shared" si="21"/>
        <v>77.7978687588187</v>
      </c>
      <c r="G154" s="6">
        <f t="shared" si="18"/>
        <v>71.05307707455941</v>
      </c>
      <c r="H154" s="61">
        <f t="shared" si="19"/>
        <v>5869.200000000001</v>
      </c>
      <c r="I154" s="72">
        <f t="shared" si="20"/>
        <v>8378.600000000002</v>
      </c>
      <c r="K154" s="39"/>
      <c r="L154" s="90"/>
    </row>
    <row r="155" spans="1:12" ht="18.75">
      <c r="A155" s="18" t="s">
        <v>2</v>
      </c>
      <c r="B155" s="60">
        <f>B9+B21+B47+B53+B122</f>
        <v>21429.2</v>
      </c>
      <c r="C155" s="60">
        <f>C9+C21+C47+C53+C122</f>
        <v>22352.399999999998</v>
      </c>
      <c r="D155" s="60">
        <f>D9+D21+D47+D53+D122</f>
        <v>19040.199999999993</v>
      </c>
      <c r="E155" s="6">
        <f>D155/D150*100</f>
        <v>1.4690432100170407</v>
      </c>
      <c r="F155" s="6">
        <f t="shared" si="21"/>
        <v>88.85166035129632</v>
      </c>
      <c r="G155" s="6">
        <f t="shared" si="18"/>
        <v>85.18190440400134</v>
      </c>
      <c r="H155" s="61">
        <f t="shared" si="19"/>
        <v>2389.0000000000073</v>
      </c>
      <c r="I155" s="72">
        <f t="shared" si="20"/>
        <v>3312.2000000000044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675833.1000000001</v>
      </c>
      <c r="C156" s="78">
        <f>C150-C151-C152-C153-C154-C155</f>
        <v>715862.6000000004</v>
      </c>
      <c r="D156" s="78">
        <f>D150-D151-D152-D153-D154-D155</f>
        <v>641209.5000000003</v>
      </c>
      <c r="E156" s="36">
        <f>D156/D150*100</f>
        <v>49.47240376537129</v>
      </c>
      <c r="F156" s="36">
        <f t="shared" si="21"/>
        <v>94.87690082063163</v>
      </c>
      <c r="G156" s="36">
        <f t="shared" si="18"/>
        <v>89.57158817907235</v>
      </c>
      <c r="H156" s="127">
        <f t="shared" si="19"/>
        <v>34623.599999999744</v>
      </c>
      <c r="I156" s="127">
        <f t="shared" si="20"/>
        <v>74653.1000000001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68" right="0.16" top="0.2" bottom="0.19" header="0.17" footer="0.18"/>
  <pageSetup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1534350.6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1296095.3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1534350.6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1296095.3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2016-10-31T14:23:11Z</cp:lastPrinted>
  <dcterms:created xsi:type="dcterms:W3CDTF">2000-06-20T04:48:00Z</dcterms:created>
  <dcterms:modified xsi:type="dcterms:W3CDTF">2016-11-23T06:02:58Z</dcterms:modified>
  <cp:category/>
  <cp:version/>
  <cp:contentType/>
  <cp:contentStatus/>
</cp:coreProperties>
</file>